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ito\OneDrive\仕事用\02 資料\01 税務業務\02 ツール\"/>
    </mc:Choice>
  </mc:AlternateContent>
  <xr:revisionPtr revIDLastSave="0" documentId="8_{3CC673A9-6EE3-4802-9DCA-302F727B491C}" xr6:coauthVersionLast="47" xr6:coauthVersionMax="47" xr10:uidLastSave="{00000000-0000-0000-0000-000000000000}"/>
  <workbookProtection workbookAlgorithmName="SHA-512" workbookHashValue="6Utu0nmBEiXAV0PFrq2vvS+j3rVFwvFdDGU2Iek2LKStMR5YafvTvi4czCxzp+uEGMIWEg2q48GTEBWQGI4Prw==" workbookSaltValue="9PL3VS/xhMxvwvgRfyDxMw==" workbookSpinCount="100000" lockStructure="1"/>
  <bookViews>
    <workbookView xWindow="-108" yWindow="-108" windowWidth="23256" windowHeight="12456" tabRatio="540" xr2:uid="{80139494-6AE5-4FDB-8A4D-28CCD91A9B09}"/>
  </bookViews>
  <sheets>
    <sheet name="シミュレータ" sheetId="4" r:id="rId1"/>
    <sheet name="所得税" sheetId="1" r:id="rId2"/>
    <sheet name="給与控除" sheetId="3" r:id="rId3"/>
    <sheet name="テーブル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3" l="1"/>
  <c r="F8" i="3" s="1"/>
  <c r="E9" i="3"/>
  <c r="E8" i="3" s="1"/>
  <c r="D9" i="3"/>
  <c r="D8" i="3" s="1"/>
  <c r="C9" i="3"/>
  <c r="C8" i="3" s="1"/>
  <c r="E24" i="4"/>
  <c r="F24" i="4"/>
  <c r="D24" i="4"/>
  <c r="H9" i="1"/>
  <c r="H8" i="1"/>
  <c r="H7" i="1"/>
  <c r="H6" i="1"/>
  <c r="H5" i="1"/>
  <c r="H4" i="1"/>
  <c r="H3" i="1"/>
  <c r="C24" i="4"/>
  <c r="I29" i="4"/>
  <c r="I28" i="4"/>
  <c r="I13" i="4"/>
  <c r="C3" i="3" l="1"/>
  <c r="C5" i="3"/>
  <c r="C7" i="3"/>
  <c r="D7" i="3"/>
  <c r="D3" i="3"/>
  <c r="D5" i="3"/>
  <c r="E3" i="3"/>
  <c r="E5" i="3"/>
  <c r="E7" i="3"/>
  <c r="F3" i="3"/>
  <c r="F5" i="3"/>
  <c r="F7" i="3"/>
  <c r="C4" i="3"/>
  <c r="C6" i="3"/>
  <c r="D4" i="3"/>
  <c r="D6" i="3"/>
  <c r="E4" i="3"/>
  <c r="E6" i="3"/>
  <c r="F4" i="3"/>
  <c r="F6" i="3"/>
  <c r="C11" i="3" l="1"/>
  <c r="C10" i="3"/>
  <c r="F11" i="3"/>
  <c r="F10" i="3"/>
  <c r="D11" i="3"/>
  <c r="D10" i="3"/>
  <c r="E11" i="3"/>
  <c r="E10" i="3"/>
  <c r="E12" i="3" l="1"/>
  <c r="E11" i="4" s="1"/>
  <c r="D12" i="3"/>
  <c r="D11" i="4" s="1"/>
  <c r="F12" i="3"/>
  <c r="F11" i="4" s="1"/>
  <c r="F12" i="4" s="1"/>
  <c r="C12" i="3"/>
  <c r="C11" i="4" s="1"/>
  <c r="F31" i="4" l="1"/>
  <c r="F34" i="4" s="1"/>
  <c r="F26" i="4"/>
  <c r="F10" i="1" s="1"/>
  <c r="D12" i="4"/>
  <c r="D26" i="4" s="1"/>
  <c r="D10" i="1" s="1"/>
  <c r="E12" i="4"/>
  <c r="C12" i="4"/>
  <c r="F3" i="4" l="1"/>
  <c r="F4" i="4" s="1"/>
  <c r="D31" i="4"/>
  <c r="D34" i="4" s="1"/>
  <c r="F6" i="1"/>
  <c r="F4" i="1"/>
  <c r="F3" i="1"/>
  <c r="F5" i="1"/>
  <c r="F8" i="1"/>
  <c r="F7" i="1"/>
  <c r="F9" i="1"/>
  <c r="E31" i="4"/>
  <c r="E34" i="4" s="1"/>
  <c r="E26" i="4"/>
  <c r="E10" i="1" s="1"/>
  <c r="D9" i="1"/>
  <c r="D6" i="1"/>
  <c r="D5" i="1"/>
  <c r="D7" i="1"/>
  <c r="D8" i="1"/>
  <c r="D3" i="1"/>
  <c r="D4" i="1"/>
  <c r="C31" i="4"/>
  <c r="C34" i="4" s="1"/>
  <c r="C26" i="4"/>
  <c r="C10" i="1" s="1"/>
  <c r="E3" i="4" l="1"/>
  <c r="E4" i="4" s="1"/>
  <c r="D3" i="4"/>
  <c r="D4" i="4" s="1"/>
  <c r="F12" i="1"/>
  <c r="F11" i="1"/>
  <c r="E4" i="1"/>
  <c r="E5" i="1"/>
  <c r="E3" i="1"/>
  <c r="E9" i="1"/>
  <c r="E6" i="1"/>
  <c r="E7" i="1"/>
  <c r="E8" i="1"/>
  <c r="D12" i="1"/>
  <c r="D11" i="1"/>
  <c r="C3" i="4"/>
  <c r="C4" i="4" s="1"/>
  <c r="C7" i="1"/>
  <c r="C5" i="1"/>
  <c r="C8" i="1"/>
  <c r="C9" i="1"/>
  <c r="C4" i="1"/>
  <c r="C6" i="1"/>
  <c r="C3" i="1"/>
  <c r="F13" i="1" l="1"/>
  <c r="F33" i="4" s="1"/>
  <c r="E11" i="1"/>
  <c r="E12" i="1"/>
  <c r="D28" i="4"/>
  <c r="D5" i="4" s="1"/>
  <c r="D6" i="4" s="1"/>
  <c r="D13" i="1"/>
  <c r="D33" i="4" s="1"/>
  <c r="C11" i="1"/>
  <c r="C28" i="4" s="1"/>
  <c r="C5" i="4" s="1"/>
  <c r="C6" i="4" s="1"/>
  <c r="C12" i="1"/>
  <c r="E13" i="1" l="1"/>
  <c r="E33" i="4" s="1"/>
  <c r="E28" i="4"/>
  <c r="E5" i="4" s="1"/>
  <c r="E6" i="4" s="1"/>
  <c r="F28" i="4"/>
  <c r="F5" i="4" s="1"/>
  <c r="F6" i="4" s="1"/>
  <c r="C13" i="1"/>
  <c r="C33" i="4" s="1"/>
</calcChain>
</file>

<file path=xl/sharedStrings.xml><?xml version="1.0" encoding="utf-8"?>
<sst xmlns="http://schemas.openxmlformats.org/spreadsheetml/2006/main" count="85" uniqueCount="80">
  <si>
    <t>税率</t>
  </si>
  <si>
    <t>控除額</t>
  </si>
  <si>
    <t>1,000円 から 1,949,000円まで</t>
  </si>
  <si>
    <t>1,950,000円 から 3,299,000円まで</t>
  </si>
  <si>
    <t>3,300,000円 から 6,949,000円まで</t>
  </si>
  <si>
    <t>6,950,000円 から 8,999,000円まで</t>
  </si>
  <si>
    <t>9,000,000円 から 17,999,000円まで</t>
  </si>
  <si>
    <t>18,000,000円 から 39,999,000円まで</t>
  </si>
  <si>
    <t>40,000,000円 以上</t>
  </si>
  <si>
    <t>所得税</t>
  </si>
  <si>
    <t>所得</t>
  </si>
  <si>
    <t>給与（額面）</t>
  </si>
  <si>
    <t>1,625,000円まで</t>
  </si>
  <si>
    <t>550,000円</t>
  </si>
  <si>
    <t>収入金額×40％-100,000円</t>
  </si>
  <si>
    <t>収入金額×30％+80,000円</t>
  </si>
  <si>
    <t>収入金額×20％+440,000円</t>
  </si>
  <si>
    <t>収入金額×10％+1,100,000円</t>
  </si>
  <si>
    <t>8,500,001円以上</t>
  </si>
  <si>
    <t>1,950,000円（上限）</t>
  </si>
  <si>
    <t>1,625,001円から1,800,000円まで</t>
  </si>
  <si>
    <t>1,800,001円から3,600,000円まで</t>
  </si>
  <si>
    <t>3,600,001円から6,600,000円まで</t>
  </si>
  <si>
    <t>6,600,001円から8,500,000円まで</t>
  </si>
  <si>
    <t>給与等の収入金額
(給与所得の源泉徴収票の支払金額)</t>
  </si>
  <si>
    <t>給与所得控除額</t>
  </si>
  <si>
    <t>掛け目</t>
  </si>
  <si>
    <t>定額</t>
  </si>
  <si>
    <t>給与控除</t>
  </si>
  <si>
    <t>配偶者控除</t>
  </si>
  <si>
    <t>基礎控除</t>
  </si>
  <si>
    <t>社会保険料</t>
  </si>
  <si>
    <t>住民税</t>
  </si>
  <si>
    <t>給与所得</t>
  </si>
  <si>
    <t>医療費控除</t>
  </si>
  <si>
    <t>扶養控除</t>
  </si>
  <si>
    <t>生命保険控除</t>
  </si>
  <si>
    <t>事業所得</t>
  </si>
  <si>
    <t>地震保険控除</t>
  </si>
  <si>
    <t>から</t>
    <phoneticPr fontId="4"/>
  </si>
  <si>
    <t>まで</t>
    <phoneticPr fontId="4"/>
  </si>
  <si>
    <t>所得</t>
    <rPh sb="0" eb="2">
      <t>ショトク</t>
    </rPh>
    <phoneticPr fontId="4"/>
  </si>
  <si>
    <t>控除</t>
    <rPh sb="0" eb="2">
      <t>コウジョ</t>
    </rPh>
    <phoneticPr fontId="4"/>
  </si>
  <si>
    <t>税率</t>
    <rPh sb="0" eb="2">
      <t>ゼイリツ</t>
    </rPh>
    <phoneticPr fontId="4"/>
  </si>
  <si>
    <t>税額</t>
    <rPh sb="0" eb="2">
      <t>ゼイガク</t>
    </rPh>
    <phoneticPr fontId="4"/>
  </si>
  <si>
    <t>総合課税</t>
    <rPh sb="0" eb="2">
      <t>ソウゴウ</t>
    </rPh>
    <rPh sb="2" eb="4">
      <t>カゼイ</t>
    </rPh>
    <phoneticPr fontId="4"/>
  </si>
  <si>
    <t>売却額</t>
    <rPh sb="0" eb="3">
      <t>バイキャクガク</t>
    </rPh>
    <phoneticPr fontId="4"/>
  </si>
  <si>
    <t>取得費</t>
    <rPh sb="0" eb="2">
      <t>シュトク</t>
    </rPh>
    <rPh sb="2" eb="3">
      <t>ヒ</t>
    </rPh>
    <phoneticPr fontId="4"/>
  </si>
  <si>
    <t>区分</t>
    <rPh sb="0" eb="2">
      <t>クブン</t>
    </rPh>
    <phoneticPr fontId="4"/>
  </si>
  <si>
    <t>長期</t>
    <rPh sb="0" eb="2">
      <t>チョウキ</t>
    </rPh>
    <phoneticPr fontId="4"/>
  </si>
  <si>
    <t>短期</t>
    <rPh sb="0" eb="2">
      <t>タンキ</t>
    </rPh>
    <phoneticPr fontId="4"/>
  </si>
  <si>
    <t>所得税</t>
    <rPh sb="0" eb="3">
      <t>ショトクゼイ</t>
    </rPh>
    <phoneticPr fontId="4"/>
  </si>
  <si>
    <t>住民税</t>
    <rPh sb="0" eb="3">
      <t>ジュウミンゼイ</t>
    </rPh>
    <phoneticPr fontId="4"/>
  </si>
  <si>
    <t>所得税率</t>
    <rPh sb="3" eb="4">
      <t>リツ</t>
    </rPh>
    <phoneticPr fontId="4"/>
  </si>
  <si>
    <t>住民税率</t>
    <rPh sb="3" eb="4">
      <t>リツ</t>
    </rPh>
    <phoneticPr fontId="4"/>
  </si>
  <si>
    <t>譲渡所得</t>
    <rPh sb="0" eb="2">
      <t>ジョウト</t>
    </rPh>
    <rPh sb="2" eb="4">
      <t>ショトク</t>
    </rPh>
    <phoneticPr fontId="4"/>
  </si>
  <si>
    <t>課税所得</t>
    <rPh sb="0" eb="2">
      <t>カゼイ</t>
    </rPh>
    <rPh sb="2" eb="4">
      <t>ショトク</t>
    </rPh>
    <phoneticPr fontId="4"/>
  </si>
  <si>
    <t>控除計</t>
    <rPh sb="0" eb="2">
      <t>コウジョ</t>
    </rPh>
    <rPh sb="2" eb="3">
      <t>ケイ</t>
    </rPh>
    <phoneticPr fontId="4"/>
  </si>
  <si>
    <t>不動産所得</t>
    <rPh sb="0" eb="3">
      <t>フドウサン</t>
    </rPh>
    <phoneticPr fontId="4"/>
  </si>
  <si>
    <t>税率
（復興税含）</t>
    <rPh sb="0" eb="2">
      <t>ゼイリツ</t>
    </rPh>
    <rPh sb="4" eb="6">
      <t>フッコウ</t>
    </rPh>
    <rPh sb="6" eb="7">
      <t>ゼイ</t>
    </rPh>
    <rPh sb="7" eb="8">
      <t>フク</t>
    </rPh>
    <phoneticPr fontId="4"/>
  </si>
  <si>
    <t>譲渡所得（不動産売却）</t>
    <rPh sb="0" eb="2">
      <t>ジョウト</t>
    </rPh>
    <rPh sb="2" eb="4">
      <t>ショトク</t>
    </rPh>
    <rPh sb="5" eb="8">
      <t>フドウサン</t>
    </rPh>
    <rPh sb="8" eb="10">
      <t>バイキャク</t>
    </rPh>
    <phoneticPr fontId="4"/>
  </si>
  <si>
    <t>課税される所得金額</t>
    <phoneticPr fontId="4"/>
  </si>
  <si>
    <t>から</t>
    <phoneticPr fontId="4"/>
  </si>
  <si>
    <t>まで</t>
    <phoneticPr fontId="4"/>
  </si>
  <si>
    <t>給与額</t>
    <rPh sb="0" eb="3">
      <t>キュウヨガク</t>
    </rPh>
    <phoneticPr fontId="4"/>
  </si>
  <si>
    <t>掛け目</t>
    <rPh sb="0" eb="1">
      <t>カ</t>
    </rPh>
    <rPh sb="2" eb="3">
      <t>メ</t>
    </rPh>
    <phoneticPr fontId="4"/>
  </si>
  <si>
    <t>定額</t>
    <rPh sb="0" eb="2">
      <t>テイガク</t>
    </rPh>
    <phoneticPr fontId="4"/>
  </si>
  <si>
    <t>控除</t>
    <rPh sb="0" eb="2">
      <t>コウジョ</t>
    </rPh>
    <phoneticPr fontId="4"/>
  </si>
  <si>
    <t>ふるさと納税</t>
    <rPh sb="4" eb="6">
      <t>ノウゼイ</t>
    </rPh>
    <phoneticPr fontId="4"/>
  </si>
  <si>
    <t>住民税所得割</t>
    <rPh sb="0" eb="3">
      <t>ジュウミンゼイ</t>
    </rPh>
    <rPh sb="3" eb="5">
      <t>ショトク</t>
    </rPh>
    <rPh sb="5" eb="6">
      <t>ワリ</t>
    </rPh>
    <phoneticPr fontId="4"/>
  </si>
  <si>
    <t>A</t>
    <phoneticPr fontId="4"/>
  </si>
  <si>
    <t>B</t>
    <phoneticPr fontId="4"/>
  </si>
  <si>
    <t>A*20%</t>
    <phoneticPr fontId="4"/>
  </si>
  <si>
    <t>C</t>
    <phoneticPr fontId="4"/>
  </si>
  <si>
    <t>控除割合</t>
    <rPh sb="0" eb="2">
      <t>コウジョ</t>
    </rPh>
    <rPh sb="2" eb="4">
      <t>ワリアイ</t>
    </rPh>
    <phoneticPr fontId="4"/>
  </si>
  <si>
    <t>D</t>
    <phoneticPr fontId="4"/>
  </si>
  <si>
    <t>限度</t>
    <rPh sb="0" eb="2">
      <t>ゲンド</t>
    </rPh>
    <phoneticPr fontId="4"/>
  </si>
  <si>
    <t>寄付金控除</t>
    <rPh sb="0" eb="3">
      <t>キフキン</t>
    </rPh>
    <rPh sb="3" eb="5">
      <t>コウジョ</t>
    </rPh>
    <phoneticPr fontId="4"/>
  </si>
  <si>
    <t>&gt;保有期間5年で判定</t>
    <rPh sb="1" eb="3">
      <t>ホユウ</t>
    </rPh>
    <rPh sb="3" eb="5">
      <t>キカン</t>
    </rPh>
    <rPh sb="6" eb="7">
      <t>ネン</t>
    </rPh>
    <rPh sb="8" eb="10">
      <t>ハンテイ</t>
    </rPh>
    <phoneticPr fontId="4"/>
  </si>
  <si>
    <t>&gt;ふるさと納税の目安</t>
    <rPh sb="5" eb="7">
      <t>ノウゼイ</t>
    </rPh>
    <rPh sb="8" eb="10">
      <t>メヤス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</si>
</sst>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0.000%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22222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176" fontId="2" fillId="0" borderId="0" xfId="1" applyFont="1"/>
    <xf numFmtId="0" fontId="2" fillId="0" borderId="1" xfId="0" applyFont="1" applyBorder="1"/>
    <xf numFmtId="176" fontId="2" fillId="0" borderId="1" xfId="1" applyFont="1" applyBorder="1"/>
    <xf numFmtId="0" fontId="3" fillId="2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9" fontId="2" fillId="0" borderId="1" xfId="2" applyFont="1" applyBorder="1"/>
    <xf numFmtId="176" fontId="0" fillId="0" borderId="0" xfId="1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0" fillId="5" borderId="1" xfId="1" applyFont="1" applyFill="1" applyBorder="1"/>
    <xf numFmtId="176" fontId="0" fillId="0" borderId="0" xfId="1" applyFont="1" applyFill="1" applyBorder="1"/>
    <xf numFmtId="176" fontId="0" fillId="0" borderId="0" xfId="1" applyFont="1" applyFill="1"/>
    <xf numFmtId="176" fontId="0" fillId="0" borderId="0" xfId="0" applyNumberFormat="1"/>
    <xf numFmtId="176" fontId="3" fillId="2" borderId="1" xfId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176" fontId="3" fillId="2" borderId="2" xfId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/>
    </xf>
    <xf numFmtId="0" fontId="2" fillId="7" borderId="3" xfId="0" applyFont="1" applyFill="1" applyBorder="1"/>
    <xf numFmtId="176" fontId="2" fillId="7" borderId="3" xfId="1" applyFont="1" applyFill="1" applyBorder="1"/>
    <xf numFmtId="0" fontId="2" fillId="7" borderId="1" xfId="0" applyFont="1" applyFill="1" applyBorder="1"/>
    <xf numFmtId="176" fontId="2" fillId="7" borderId="1" xfId="1" applyFont="1" applyFill="1" applyBorder="1"/>
    <xf numFmtId="176" fontId="2" fillId="4" borderId="1" xfId="1" applyFont="1" applyFill="1" applyBorder="1"/>
    <xf numFmtId="0" fontId="2" fillId="7" borderId="2" xfId="0" applyFont="1" applyFill="1" applyBorder="1"/>
    <xf numFmtId="176" fontId="2" fillId="7" borderId="2" xfId="1" applyFont="1" applyFill="1" applyBorder="1"/>
    <xf numFmtId="176" fontId="2" fillId="4" borderId="2" xfId="0" applyNumberFormat="1" applyFont="1" applyFill="1" applyBorder="1"/>
    <xf numFmtId="0" fontId="0" fillId="0" borderId="0" xfId="0" applyAlignment="1">
      <alignment horizontal="center"/>
    </xf>
    <xf numFmtId="0" fontId="0" fillId="6" borderId="1" xfId="0" applyFill="1" applyBorder="1"/>
    <xf numFmtId="0" fontId="0" fillId="8" borderId="1" xfId="0" applyFill="1" applyBorder="1" applyAlignment="1">
      <alignment horizontal="center"/>
    </xf>
    <xf numFmtId="10" fontId="0" fillId="5" borderId="1" xfId="2" applyNumberFormat="1" applyFont="1" applyFill="1" applyBorder="1" applyAlignment="1">
      <alignment horizontal="right"/>
    </xf>
    <xf numFmtId="176" fontId="3" fillId="4" borderId="3" xfId="1" applyFont="1" applyFill="1" applyBorder="1" applyAlignment="1">
      <alignment horizontal="right" vertical="center" wrapText="1"/>
    </xf>
    <xf numFmtId="176" fontId="0" fillId="4" borderId="1" xfId="1" applyFont="1" applyFill="1" applyBorder="1"/>
    <xf numFmtId="10" fontId="3" fillId="2" borderId="1" xfId="2" applyNumberFormat="1" applyFont="1" applyFill="1" applyBorder="1" applyAlignment="1">
      <alignment horizontal="center" vertical="center" wrapText="1"/>
    </xf>
    <xf numFmtId="10" fontId="3" fillId="2" borderId="2" xfId="2" applyNumberFormat="1" applyFont="1" applyFill="1" applyBorder="1" applyAlignment="1">
      <alignment horizontal="center" vertical="center" wrapText="1"/>
    </xf>
    <xf numFmtId="177" fontId="3" fillId="2" borderId="1" xfId="2" applyNumberFormat="1" applyFont="1" applyFill="1" applyBorder="1" applyAlignment="1">
      <alignment horizontal="center" vertical="center" wrapText="1"/>
    </xf>
    <xf numFmtId="177" fontId="3" fillId="2" borderId="2" xfId="2" applyNumberFormat="1" applyFont="1" applyFill="1" applyBorder="1" applyAlignment="1">
      <alignment horizontal="center" vertical="center" wrapText="1"/>
    </xf>
    <xf numFmtId="10" fontId="2" fillId="4" borderId="1" xfId="2" applyNumberFormat="1" applyFont="1" applyFill="1" applyBorder="1"/>
    <xf numFmtId="176" fontId="0" fillId="5" borderId="3" xfId="1" applyFont="1" applyFill="1" applyBorder="1"/>
    <xf numFmtId="0" fontId="6" fillId="0" borderId="0" xfId="0" applyFont="1" applyAlignment="1">
      <alignment horizontal="left"/>
    </xf>
    <xf numFmtId="0" fontId="7" fillId="0" borderId="0" xfId="0" applyFont="1"/>
    <xf numFmtId="176" fontId="0" fillId="4" borderId="1" xfId="0" applyNumberFormat="1" applyFill="1" applyBorder="1"/>
    <xf numFmtId="10" fontId="0" fillId="4" borderId="1" xfId="2" applyNumberFormat="1" applyFont="1" applyFill="1" applyBorder="1" applyAlignment="1">
      <alignment horizontal="right"/>
    </xf>
    <xf numFmtId="176" fontId="3" fillId="2" borderId="1" xfId="1" applyFont="1" applyFill="1" applyBorder="1" applyAlignment="1">
      <alignment vertical="center"/>
    </xf>
    <xf numFmtId="176" fontId="3" fillId="2" borderId="1" xfId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/>
    <xf numFmtId="9" fontId="5" fillId="0" borderId="1" xfId="2" applyFont="1" applyBorder="1"/>
    <xf numFmtId="0" fontId="0" fillId="6" borderId="1" xfId="0" applyFill="1" applyBorder="1" applyAlignment="1">
      <alignment horizontal="center" vertical="center"/>
    </xf>
    <xf numFmtId="2" fontId="2" fillId="4" borderId="1" xfId="0" applyNumberFormat="1" applyFont="1" applyFill="1" applyBorder="1"/>
    <xf numFmtId="0" fontId="3" fillId="2" borderId="4" xfId="0" applyFont="1" applyFill="1" applyBorder="1" applyAlignment="1">
      <alignment vertical="center"/>
    </xf>
    <xf numFmtId="176" fontId="3" fillId="2" borderId="4" xfId="1" applyFont="1" applyFill="1" applyBorder="1" applyAlignment="1">
      <alignment vertical="center"/>
    </xf>
    <xf numFmtId="176" fontId="3" fillId="2" borderId="4" xfId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176" fontId="2" fillId="4" borderId="3" xfId="1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0" fontId="0" fillId="4" borderId="5" xfId="0" applyNumberFormat="1" applyFill="1" applyBorder="1"/>
    <xf numFmtId="176" fontId="0" fillId="9" borderId="6" xfId="1" applyFont="1" applyFill="1" applyBorder="1"/>
    <xf numFmtId="176" fontId="0" fillId="9" borderId="7" xfId="1" applyFont="1" applyFill="1" applyBorder="1"/>
    <xf numFmtId="176" fontId="0" fillId="9" borderId="8" xfId="1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176" fontId="2" fillId="6" borderId="1" xfId="1" applyFont="1" applyFill="1" applyBorder="1" applyAlignment="1">
      <alignment horizontal="center"/>
    </xf>
    <xf numFmtId="0" fontId="0" fillId="6" borderId="9" xfId="0" applyFill="1" applyBorder="1"/>
    <xf numFmtId="176" fontId="0" fillId="9" borderId="10" xfId="1" applyFont="1" applyFill="1" applyBorder="1"/>
    <xf numFmtId="176" fontId="0" fillId="9" borderId="11" xfId="1" applyFont="1" applyFill="1" applyBorder="1"/>
    <xf numFmtId="176" fontId="0" fillId="9" borderId="12" xfId="1" applyFont="1" applyFill="1" applyBorder="1"/>
    <xf numFmtId="176" fontId="0" fillId="9" borderId="13" xfId="0" applyNumberFormat="1" applyFill="1" applyBorder="1"/>
    <xf numFmtId="176" fontId="0" fillId="9" borderId="14" xfId="0" applyNumberFormat="1" applyFill="1" applyBorder="1"/>
    <xf numFmtId="176" fontId="0" fillId="9" borderId="15" xfId="0" applyNumberFormat="1" applyFill="1" applyBorder="1"/>
    <xf numFmtId="176" fontId="0" fillId="9" borderId="16" xfId="0" applyNumberFormat="1" applyFill="1" applyBorder="1"/>
    <xf numFmtId="176" fontId="0" fillId="9" borderId="17" xfId="0" applyNumberFormat="1" applyFill="1" applyBorder="1"/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9678-07DB-4FBD-8BC9-8C9494C12840}">
  <dimension ref="A1:J34"/>
  <sheetViews>
    <sheetView tabSelected="1" workbookViewId="0"/>
  </sheetViews>
  <sheetFormatPr defaultRowHeight="13.2" x14ac:dyDescent="0.2"/>
  <cols>
    <col min="1" max="1" width="5.21875" customWidth="1"/>
    <col min="2" max="2" width="14.109375" customWidth="1"/>
    <col min="3" max="3" width="12.6640625" customWidth="1"/>
    <col min="4" max="6" width="12.6640625" bestFit="1" customWidth="1"/>
    <col min="7" max="7" width="6" customWidth="1"/>
    <col min="8" max="8" width="11.5546875" customWidth="1"/>
    <col min="9" max="9" width="15.109375" customWidth="1"/>
    <col min="10" max="10" width="20.109375" bestFit="1" customWidth="1"/>
  </cols>
  <sheetData>
    <row r="1" spans="1:10" ht="16.2" x14ac:dyDescent="0.2">
      <c r="B1" s="43" t="s">
        <v>68</v>
      </c>
    </row>
    <row r="2" spans="1:10" ht="16.2" x14ac:dyDescent="0.2">
      <c r="B2" s="43"/>
      <c r="C2" s="55">
        <v>1</v>
      </c>
      <c r="D2" s="55">
        <v>2</v>
      </c>
      <c r="E2" s="55">
        <v>3</v>
      </c>
      <c r="F2" s="55">
        <v>4</v>
      </c>
    </row>
    <row r="3" spans="1:10" x14ac:dyDescent="0.2">
      <c r="A3" t="s">
        <v>70</v>
      </c>
      <c r="B3" t="s">
        <v>69</v>
      </c>
      <c r="C3" s="45">
        <f>C34+$I$34</f>
        <v>308000</v>
      </c>
      <c r="D3" s="45">
        <f t="shared" ref="D3:F3" si="0">D34+$I$34</f>
        <v>388000</v>
      </c>
      <c r="E3" s="45">
        <f t="shared" si="0"/>
        <v>472000</v>
      </c>
      <c r="F3" s="45">
        <f t="shared" si="0"/>
        <v>562000</v>
      </c>
    </row>
    <row r="4" spans="1:10" x14ac:dyDescent="0.2">
      <c r="A4" t="s">
        <v>71</v>
      </c>
      <c r="B4" t="s">
        <v>72</v>
      </c>
      <c r="C4" s="36">
        <f>C3*0.2</f>
        <v>61600</v>
      </c>
      <c r="D4" s="36">
        <f t="shared" ref="D4:F4" si="1">D3*0.2</f>
        <v>77600</v>
      </c>
      <c r="E4" s="36">
        <f t="shared" si="1"/>
        <v>94400</v>
      </c>
      <c r="F4" s="36">
        <f t="shared" si="1"/>
        <v>112400</v>
      </c>
    </row>
    <row r="5" spans="1:10" ht="13.8" thickBot="1" x14ac:dyDescent="0.25">
      <c r="A5" t="s">
        <v>73</v>
      </c>
      <c r="B5" t="s">
        <v>74</v>
      </c>
      <c r="C5" s="64">
        <f>1-0.1-C28</f>
        <v>0.79790000000000005</v>
      </c>
      <c r="D5" s="64">
        <f t="shared" ref="D5:F5" si="2">1-0.1-D28</f>
        <v>0.69579999999999997</v>
      </c>
      <c r="E5" s="64">
        <f t="shared" si="2"/>
        <v>0.69579999999999997</v>
      </c>
      <c r="F5" s="64">
        <f t="shared" si="2"/>
        <v>0.69579999999999997</v>
      </c>
    </row>
    <row r="6" spans="1:10" ht="13.8" thickBot="1" x14ac:dyDescent="0.25">
      <c r="A6" t="s">
        <v>75</v>
      </c>
      <c r="B6" t="s">
        <v>76</v>
      </c>
      <c r="C6" s="65">
        <f>C4/C5+2000</f>
        <v>79202.656974558209</v>
      </c>
      <c r="D6" s="66">
        <f t="shared" ref="D6:F6" si="3">D4/D5+2000</f>
        <v>113526.30066110952</v>
      </c>
      <c r="E6" s="66">
        <f t="shared" si="3"/>
        <v>137671.16987640128</v>
      </c>
      <c r="F6" s="67">
        <f t="shared" si="3"/>
        <v>163540.672607071</v>
      </c>
      <c r="G6" t="s">
        <v>79</v>
      </c>
    </row>
    <row r="8" spans="1:10" s="44" customFormat="1" ht="16.2" x14ac:dyDescent="0.2">
      <c r="B8" s="43" t="s">
        <v>45</v>
      </c>
      <c r="H8" s="43" t="s">
        <v>60</v>
      </c>
    </row>
    <row r="9" spans="1:10" ht="21.6" customHeight="1" x14ac:dyDescent="0.2">
      <c r="B9" s="32"/>
      <c r="C9" s="55">
        <v>1</v>
      </c>
      <c r="D9" s="55">
        <v>2</v>
      </c>
      <c r="E9" s="55">
        <v>3</v>
      </c>
      <c r="F9" s="55">
        <v>4</v>
      </c>
      <c r="I9" s="31"/>
    </row>
    <row r="10" spans="1:10" x14ac:dyDescent="0.2">
      <c r="B10" s="32" t="s">
        <v>11</v>
      </c>
      <c r="C10" s="42">
        <v>5000000</v>
      </c>
      <c r="D10" s="42">
        <v>6000000</v>
      </c>
      <c r="E10" s="42">
        <v>7000000</v>
      </c>
      <c r="F10" s="42">
        <v>8000000</v>
      </c>
      <c r="G10" s="13"/>
      <c r="H10" s="32" t="s">
        <v>48</v>
      </c>
      <c r="I10" s="33" t="s">
        <v>49</v>
      </c>
      <c r="J10" t="s">
        <v>78</v>
      </c>
    </row>
    <row r="11" spans="1:10" x14ac:dyDescent="0.2">
      <c r="B11" s="32" t="s">
        <v>28</v>
      </c>
      <c r="C11" s="36">
        <f>HLOOKUP(C9,給与控除!$C$2:$F$12,11,0)</f>
        <v>1440000</v>
      </c>
      <c r="D11" s="36">
        <f>HLOOKUP(D9,給与控除!$C$2:$F$12,11,0)</f>
        <v>1640000</v>
      </c>
      <c r="E11" s="36">
        <f>HLOOKUP(E9,給与控除!$C$2:$F$12,11,0)</f>
        <v>1800000</v>
      </c>
      <c r="F11" s="36">
        <f>HLOOKUP(F9,給与控除!$C$2:$F$12,11,0)</f>
        <v>1900000</v>
      </c>
      <c r="G11" s="13"/>
      <c r="H11" s="32" t="s">
        <v>46</v>
      </c>
      <c r="I11" s="12"/>
    </row>
    <row r="12" spans="1:10" x14ac:dyDescent="0.2">
      <c r="B12" s="32" t="s">
        <v>33</v>
      </c>
      <c r="C12" s="45">
        <f>C10-C11</f>
        <v>3560000</v>
      </c>
      <c r="D12" s="45">
        <f t="shared" ref="D12:F12" si="4">D10-D11</f>
        <v>4360000</v>
      </c>
      <c r="E12" s="45">
        <f t="shared" si="4"/>
        <v>5200000</v>
      </c>
      <c r="F12" s="45">
        <f t="shared" si="4"/>
        <v>6100000</v>
      </c>
      <c r="G12" s="14"/>
      <c r="H12" s="32" t="s">
        <v>47</v>
      </c>
      <c r="I12" s="12"/>
    </row>
    <row r="13" spans="1:10" x14ac:dyDescent="0.2">
      <c r="B13" s="32" t="s">
        <v>37</v>
      </c>
      <c r="C13" s="12">
        <v>0</v>
      </c>
      <c r="D13" s="12">
        <v>0</v>
      </c>
      <c r="E13" s="12">
        <v>0</v>
      </c>
      <c r="F13" s="12">
        <v>0</v>
      </c>
      <c r="G13" s="14"/>
      <c r="H13" s="32" t="s">
        <v>55</v>
      </c>
      <c r="I13" s="36">
        <f>I11-I12</f>
        <v>0</v>
      </c>
    </row>
    <row r="14" spans="1:10" x14ac:dyDescent="0.2">
      <c r="B14" s="32" t="s">
        <v>58</v>
      </c>
      <c r="C14" s="12">
        <v>0</v>
      </c>
      <c r="D14" s="12">
        <v>0</v>
      </c>
      <c r="E14" s="12">
        <v>0</v>
      </c>
      <c r="F14" s="12">
        <v>0</v>
      </c>
      <c r="G14" s="14"/>
    </row>
    <row r="15" spans="1:10" x14ac:dyDescent="0.2">
      <c r="C15" s="9"/>
      <c r="D15" s="9"/>
      <c r="E15" s="9"/>
      <c r="F15" s="9"/>
      <c r="G15" s="14"/>
    </row>
    <row r="16" spans="1:10" x14ac:dyDescent="0.2">
      <c r="B16" s="32" t="s">
        <v>29</v>
      </c>
      <c r="C16" s="12">
        <v>0</v>
      </c>
      <c r="D16" s="12">
        <v>0</v>
      </c>
      <c r="E16" s="12">
        <v>0</v>
      </c>
      <c r="F16" s="12">
        <v>0</v>
      </c>
      <c r="G16" s="14"/>
    </row>
    <row r="17" spans="2:9" x14ac:dyDescent="0.2">
      <c r="B17" s="32" t="s">
        <v>35</v>
      </c>
      <c r="C17" s="12">
        <v>0</v>
      </c>
      <c r="D17" s="12">
        <v>0</v>
      </c>
      <c r="E17" s="12">
        <v>0</v>
      </c>
      <c r="F17" s="12">
        <v>0</v>
      </c>
      <c r="G17" s="14"/>
    </row>
    <row r="18" spans="2:9" x14ac:dyDescent="0.2">
      <c r="B18" s="32" t="s">
        <v>36</v>
      </c>
      <c r="C18" s="12">
        <v>0</v>
      </c>
      <c r="D18" s="12">
        <v>0</v>
      </c>
      <c r="E18" s="12">
        <v>0</v>
      </c>
      <c r="F18" s="12">
        <v>0</v>
      </c>
      <c r="G18" s="14"/>
    </row>
    <row r="19" spans="2:9" x14ac:dyDescent="0.2">
      <c r="B19" s="32" t="s">
        <v>30</v>
      </c>
      <c r="C19" s="12">
        <v>480000</v>
      </c>
      <c r="D19" s="12">
        <v>480000</v>
      </c>
      <c r="E19" s="12">
        <v>480000</v>
      </c>
      <c r="F19" s="12">
        <v>480000</v>
      </c>
      <c r="G19" s="14"/>
    </row>
    <row r="20" spans="2:9" x14ac:dyDescent="0.2">
      <c r="B20" s="32" t="s">
        <v>34</v>
      </c>
      <c r="C20" s="12">
        <v>0</v>
      </c>
      <c r="D20" s="12">
        <v>0</v>
      </c>
      <c r="E20" s="12">
        <v>0</v>
      </c>
      <c r="F20" s="12">
        <v>0</v>
      </c>
      <c r="G20" s="14"/>
    </row>
    <row r="21" spans="2:9" x14ac:dyDescent="0.2">
      <c r="B21" s="32" t="s">
        <v>38</v>
      </c>
      <c r="C21" s="12">
        <v>0</v>
      </c>
      <c r="D21" s="12">
        <v>0</v>
      </c>
      <c r="E21" s="12">
        <v>0</v>
      </c>
      <c r="F21" s="12">
        <v>0</v>
      </c>
      <c r="G21" s="14"/>
    </row>
    <row r="22" spans="2:9" x14ac:dyDescent="0.2">
      <c r="B22" s="32" t="s">
        <v>31</v>
      </c>
      <c r="C22" s="12">
        <v>0</v>
      </c>
      <c r="D22" s="12">
        <v>0</v>
      </c>
      <c r="E22" s="12">
        <v>0</v>
      </c>
      <c r="F22" s="12">
        <v>0</v>
      </c>
      <c r="G22" s="14"/>
    </row>
    <row r="23" spans="2:9" x14ac:dyDescent="0.2">
      <c r="B23" s="32" t="s">
        <v>77</v>
      </c>
      <c r="C23" s="12">
        <v>0</v>
      </c>
      <c r="D23" s="12">
        <v>0</v>
      </c>
      <c r="E23" s="12">
        <v>0</v>
      </c>
      <c r="F23" s="12">
        <v>0</v>
      </c>
      <c r="G23" s="13"/>
    </row>
    <row r="24" spans="2:9" x14ac:dyDescent="0.2">
      <c r="B24" s="32" t="s">
        <v>57</v>
      </c>
      <c r="C24" s="36">
        <f>SUM(C16:C23)</f>
        <v>480000</v>
      </c>
      <c r="D24" s="36">
        <f>SUM(D16:D23)</f>
        <v>480000</v>
      </c>
      <c r="E24" s="36">
        <f>SUM(E16:E23)</f>
        <v>480000</v>
      </c>
      <c r="F24" s="36">
        <f>SUM(F16:F23)</f>
        <v>480000</v>
      </c>
      <c r="G24" s="13"/>
    </row>
    <row r="25" spans="2:9" x14ac:dyDescent="0.2">
      <c r="C25" s="9"/>
      <c r="D25" s="9"/>
      <c r="E25" s="9"/>
      <c r="F25" s="9"/>
      <c r="G25" s="14"/>
    </row>
    <row r="26" spans="2:9" x14ac:dyDescent="0.2">
      <c r="B26" s="32" t="s">
        <v>56</v>
      </c>
      <c r="C26" s="36">
        <f>SUM(C12:C14)-C24</f>
        <v>3080000</v>
      </c>
      <c r="D26" s="36">
        <f>SUM(D12:D14)-D24</f>
        <v>3880000</v>
      </c>
      <c r="E26" s="36">
        <f>SUM(E12:E14)-E24</f>
        <v>4720000</v>
      </c>
      <c r="F26" s="36">
        <f>SUM(F12:F14)-F24</f>
        <v>5620000</v>
      </c>
      <c r="G26" s="14"/>
    </row>
    <row r="27" spans="2:9" x14ac:dyDescent="0.2">
      <c r="C27" s="9"/>
      <c r="D27" s="9"/>
      <c r="E27" s="9"/>
      <c r="F27" s="9"/>
      <c r="G27" s="14"/>
    </row>
    <row r="28" spans="2:9" x14ac:dyDescent="0.2">
      <c r="B28" s="32" t="s">
        <v>53</v>
      </c>
      <c r="C28" s="46">
        <f>HLOOKUP(C9,所得税!$C$2:$F$12,10,0)</f>
        <v>0.1021</v>
      </c>
      <c r="D28" s="46">
        <f>HLOOKUP(D9,所得税!$C$2:$F$12,10,0)</f>
        <v>0.20419999999999999</v>
      </c>
      <c r="E28" s="46">
        <f>HLOOKUP(E9,所得税!$C$2:$F$12,10,0)</f>
        <v>0.20419999999999999</v>
      </c>
      <c r="F28" s="46">
        <f>HLOOKUP(F9,所得税!$C$2:$F$12,10,0)</f>
        <v>0.20419999999999999</v>
      </c>
      <c r="G28" s="14"/>
      <c r="H28" s="32" t="s">
        <v>53</v>
      </c>
      <c r="I28" s="46">
        <f>IFERROR(HLOOKUP(I10,テーブル!$C$1:$D$3,2,0),"↑で区分を選択")</f>
        <v>0.15315000000000001</v>
      </c>
    </row>
    <row r="29" spans="2:9" x14ac:dyDescent="0.2">
      <c r="B29" s="32" t="s">
        <v>54</v>
      </c>
      <c r="C29" s="34">
        <v>0.1</v>
      </c>
      <c r="D29" s="34">
        <v>0.1</v>
      </c>
      <c r="E29" s="34">
        <v>0.1</v>
      </c>
      <c r="F29" s="34">
        <v>0.1</v>
      </c>
      <c r="G29" s="14"/>
      <c r="H29" s="32" t="s">
        <v>54</v>
      </c>
      <c r="I29" s="46">
        <f>IFERROR(HLOOKUP(I10,テーブル!$C$1:$D$3,3,0),"↑で区分を選択")</f>
        <v>0.05</v>
      </c>
    </row>
    <row r="30" spans="2:9" x14ac:dyDescent="0.2">
      <c r="C30" s="9"/>
      <c r="D30" s="9"/>
      <c r="E30" s="9"/>
      <c r="F30" s="9"/>
      <c r="G30" s="14"/>
    </row>
    <row r="31" spans="2:9" x14ac:dyDescent="0.2">
      <c r="B31" s="32" t="s">
        <v>10</v>
      </c>
      <c r="C31" s="45">
        <f>ROUNDDOWN(SUM(C12:C13)-SUM(C16:C23),-3)</f>
        <v>3080000</v>
      </c>
      <c r="D31" s="45">
        <f>ROUNDDOWN(SUM(D12:D13)-SUM(D16:D23),-3)</f>
        <v>3880000</v>
      </c>
      <c r="E31" s="45">
        <f>ROUNDDOWN(SUM(E12:E13)-SUM(E16:E23),-3)</f>
        <v>4720000</v>
      </c>
      <c r="F31" s="45">
        <f>ROUNDDOWN(SUM(F12:F13)-SUM(F16:F23),-3)</f>
        <v>5620000</v>
      </c>
      <c r="G31" s="15"/>
    </row>
    <row r="32" spans="2:9" ht="13.8" thickBot="1" x14ac:dyDescent="0.25"/>
    <row r="33" spans="2:9" x14ac:dyDescent="0.2">
      <c r="B33" s="71" t="s">
        <v>9</v>
      </c>
      <c r="C33" s="72">
        <f>HLOOKUP(C9,所得税!$C$2:$F$13,12,0)</f>
        <v>216968</v>
      </c>
      <c r="D33" s="73">
        <f>HLOOKUP(D9,所得税!$C$2:$F$13,12,0)</f>
        <v>364796</v>
      </c>
      <c r="E33" s="73">
        <f>HLOOKUP(E9,所得税!$C$2:$F$13,12,0)</f>
        <v>536324</v>
      </c>
      <c r="F33" s="74">
        <f>HLOOKUP(F9,所得税!$C$2:$F$13,12,0)</f>
        <v>720104</v>
      </c>
      <c r="G33" s="13"/>
      <c r="H33" s="71" t="s">
        <v>9</v>
      </c>
      <c r="I33" s="78"/>
    </row>
    <row r="34" spans="2:9" ht="13.8" thickBot="1" x14ac:dyDescent="0.25">
      <c r="B34" s="71" t="s">
        <v>32</v>
      </c>
      <c r="C34" s="75">
        <f>C31*0.1</f>
        <v>308000</v>
      </c>
      <c r="D34" s="76">
        <f t="shared" ref="D34:F34" si="5">D31*0.1</f>
        <v>388000</v>
      </c>
      <c r="E34" s="76">
        <f t="shared" si="5"/>
        <v>472000</v>
      </c>
      <c r="F34" s="77">
        <f t="shared" si="5"/>
        <v>562000</v>
      </c>
      <c r="G34" s="15"/>
      <c r="H34" s="71" t="s">
        <v>32</v>
      </c>
      <c r="I34" s="79"/>
    </row>
  </sheetData>
  <phoneticPr fontId="4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0601969-E71D-4FB2-8A42-26F21A733A2B}">
          <x14:formula1>
            <xm:f>テーブル!$C$1:$D$1</xm:f>
          </x14:formula1>
          <xm:sqref>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25E9-DB38-40D8-AF7E-BF6D19CA99D1}">
  <dimension ref="B2:K22"/>
  <sheetViews>
    <sheetView workbookViewId="0"/>
  </sheetViews>
  <sheetFormatPr defaultRowHeight="13.2" x14ac:dyDescent="0.2"/>
  <cols>
    <col min="1" max="1" width="4.33203125" style="1" customWidth="1"/>
    <col min="2" max="2" width="38.44140625" style="1" bestFit="1" customWidth="1"/>
    <col min="3" max="6" width="12.77734375" style="1" customWidth="1"/>
    <col min="7" max="7" width="8.88671875" style="1"/>
    <col min="8" max="8" width="12.109375" style="1" customWidth="1"/>
    <col min="9" max="9" width="9.5546875" style="1" bestFit="1" customWidth="1"/>
    <col min="10" max="11" width="12.6640625" style="2" bestFit="1" customWidth="1"/>
    <col min="12" max="12" width="4.109375" style="1" customWidth="1"/>
    <col min="13" max="16384" width="8.88671875" style="1"/>
  </cols>
  <sheetData>
    <row r="2" spans="2:11" ht="26.4" x14ac:dyDescent="0.2">
      <c r="B2" s="6" t="s">
        <v>61</v>
      </c>
      <c r="C2" s="6">
        <v>1</v>
      </c>
      <c r="D2" s="6">
        <v>2</v>
      </c>
      <c r="E2" s="6">
        <v>3</v>
      </c>
      <c r="F2" s="6">
        <v>4</v>
      </c>
      <c r="G2" s="6" t="s">
        <v>0</v>
      </c>
      <c r="H2" s="6" t="s">
        <v>59</v>
      </c>
      <c r="I2" s="6" t="s">
        <v>1</v>
      </c>
      <c r="J2" s="6" t="s">
        <v>39</v>
      </c>
      <c r="K2" s="6" t="s">
        <v>40</v>
      </c>
    </row>
    <row r="3" spans="2:11" x14ac:dyDescent="0.2">
      <c r="B3" s="6" t="s">
        <v>2</v>
      </c>
      <c r="C3" s="17" t="str">
        <f t="shared" ref="C3:F9" si="0">IF(AND(C$10&gt;$J3,C$10&lt;$K3),"〇","")</f>
        <v/>
      </c>
      <c r="D3" s="17" t="str">
        <f t="shared" si="0"/>
        <v/>
      </c>
      <c r="E3" s="17" t="str">
        <f t="shared" si="0"/>
        <v/>
      </c>
      <c r="F3" s="17" t="str">
        <f t="shared" si="0"/>
        <v/>
      </c>
      <c r="G3" s="37">
        <v>0.05</v>
      </c>
      <c r="H3" s="39">
        <f>G3*1.021</f>
        <v>5.1049999999999998E-2</v>
      </c>
      <c r="I3" s="5">
        <v>0</v>
      </c>
      <c r="J3" s="16">
        <v>1000</v>
      </c>
      <c r="K3" s="16">
        <v>1949000</v>
      </c>
    </row>
    <row r="4" spans="2:11" x14ac:dyDescent="0.2">
      <c r="B4" s="6" t="s">
        <v>3</v>
      </c>
      <c r="C4" s="17" t="str">
        <f t="shared" si="0"/>
        <v>〇</v>
      </c>
      <c r="D4" s="17" t="str">
        <f t="shared" si="0"/>
        <v/>
      </c>
      <c r="E4" s="17" t="str">
        <f t="shared" si="0"/>
        <v/>
      </c>
      <c r="F4" s="17" t="str">
        <f t="shared" si="0"/>
        <v/>
      </c>
      <c r="G4" s="37">
        <v>0.1</v>
      </c>
      <c r="H4" s="39">
        <f t="shared" ref="H4:H9" si="1">G4*1.021</f>
        <v>0.1021</v>
      </c>
      <c r="I4" s="7">
        <v>97500</v>
      </c>
      <c r="J4" s="16">
        <v>1950000</v>
      </c>
      <c r="K4" s="16">
        <v>3299000</v>
      </c>
    </row>
    <row r="5" spans="2:11" x14ac:dyDescent="0.2">
      <c r="B5" s="6" t="s">
        <v>4</v>
      </c>
      <c r="C5" s="17" t="str">
        <f t="shared" si="0"/>
        <v/>
      </c>
      <c r="D5" s="17" t="str">
        <f t="shared" si="0"/>
        <v>〇</v>
      </c>
      <c r="E5" s="17" t="str">
        <f t="shared" si="0"/>
        <v>〇</v>
      </c>
      <c r="F5" s="17" t="str">
        <f t="shared" si="0"/>
        <v>〇</v>
      </c>
      <c r="G5" s="37">
        <v>0.2</v>
      </c>
      <c r="H5" s="39">
        <f t="shared" si="1"/>
        <v>0.20419999999999999</v>
      </c>
      <c r="I5" s="7">
        <v>427500</v>
      </c>
      <c r="J5" s="16">
        <v>3300000</v>
      </c>
      <c r="K5" s="16">
        <v>6949000</v>
      </c>
    </row>
    <row r="6" spans="2:11" x14ac:dyDescent="0.2">
      <c r="B6" s="6" t="s">
        <v>5</v>
      </c>
      <c r="C6" s="17" t="str">
        <f t="shared" si="0"/>
        <v/>
      </c>
      <c r="D6" s="17" t="str">
        <f t="shared" si="0"/>
        <v/>
      </c>
      <c r="E6" s="17" t="str">
        <f t="shared" si="0"/>
        <v/>
      </c>
      <c r="F6" s="17" t="str">
        <f t="shared" si="0"/>
        <v/>
      </c>
      <c r="G6" s="37">
        <v>0.23</v>
      </c>
      <c r="H6" s="39">
        <f t="shared" si="1"/>
        <v>0.23482999999999998</v>
      </c>
      <c r="I6" s="7">
        <v>636000</v>
      </c>
      <c r="J6" s="16">
        <v>6950000</v>
      </c>
      <c r="K6" s="16">
        <v>8999000</v>
      </c>
    </row>
    <row r="7" spans="2:11" x14ac:dyDescent="0.2">
      <c r="B7" s="6" t="s">
        <v>6</v>
      </c>
      <c r="C7" s="17" t="str">
        <f t="shared" si="0"/>
        <v/>
      </c>
      <c r="D7" s="17" t="str">
        <f t="shared" si="0"/>
        <v/>
      </c>
      <c r="E7" s="17" t="str">
        <f t="shared" si="0"/>
        <v/>
      </c>
      <c r="F7" s="17" t="str">
        <f t="shared" si="0"/>
        <v/>
      </c>
      <c r="G7" s="37">
        <v>0.33</v>
      </c>
      <c r="H7" s="39">
        <f t="shared" si="1"/>
        <v>0.33693000000000001</v>
      </c>
      <c r="I7" s="7">
        <v>1536000</v>
      </c>
      <c r="J7" s="16">
        <v>9000000</v>
      </c>
      <c r="K7" s="16">
        <v>17999000</v>
      </c>
    </row>
    <row r="8" spans="2:11" x14ac:dyDescent="0.2">
      <c r="B8" s="6" t="s">
        <v>7</v>
      </c>
      <c r="C8" s="17" t="str">
        <f t="shared" si="0"/>
        <v/>
      </c>
      <c r="D8" s="17" t="str">
        <f t="shared" si="0"/>
        <v/>
      </c>
      <c r="E8" s="17" t="str">
        <f t="shared" si="0"/>
        <v/>
      </c>
      <c r="F8" s="17" t="str">
        <f t="shared" si="0"/>
        <v/>
      </c>
      <c r="G8" s="37">
        <v>0.4</v>
      </c>
      <c r="H8" s="39">
        <f t="shared" si="1"/>
        <v>0.40839999999999999</v>
      </c>
      <c r="I8" s="7">
        <v>2796000</v>
      </c>
      <c r="J8" s="16">
        <v>18000000</v>
      </c>
      <c r="K8" s="16">
        <v>39999000</v>
      </c>
    </row>
    <row r="9" spans="2:11" ht="13.8" thickBot="1" x14ac:dyDescent="0.25">
      <c r="B9" s="19" t="s">
        <v>8</v>
      </c>
      <c r="C9" s="22" t="str">
        <f t="shared" si="0"/>
        <v/>
      </c>
      <c r="D9" s="22" t="str">
        <f t="shared" si="0"/>
        <v/>
      </c>
      <c r="E9" s="22" t="str">
        <f t="shared" si="0"/>
        <v/>
      </c>
      <c r="F9" s="22" t="str">
        <f t="shared" si="0"/>
        <v/>
      </c>
      <c r="G9" s="38">
        <v>0.45</v>
      </c>
      <c r="H9" s="40">
        <f t="shared" si="1"/>
        <v>0.45944999999999997</v>
      </c>
      <c r="I9" s="20">
        <v>4796000</v>
      </c>
      <c r="J9" s="21">
        <v>40000000</v>
      </c>
      <c r="K9" s="21"/>
    </row>
    <row r="10" spans="2:11" ht="13.8" thickTop="1" x14ac:dyDescent="0.2">
      <c r="B10" s="18" t="s">
        <v>41</v>
      </c>
      <c r="C10" s="35">
        <f>HLOOKUP(C2,シミュレータ!$C$9:$F$26,18,0)</f>
        <v>3080000</v>
      </c>
      <c r="D10" s="35">
        <f>HLOOKUP(D2,シミュレータ!$C$9:$F$26,18,0)</f>
        <v>3880000</v>
      </c>
      <c r="E10" s="35">
        <f>HLOOKUP(E2,シミュレータ!$C$9:$F$26,18,0)</f>
        <v>4720000</v>
      </c>
      <c r="F10" s="35">
        <f>HLOOKUP(F2,シミュレータ!$C$9:$F$26,18,0)</f>
        <v>5620000</v>
      </c>
      <c r="G10" s="23"/>
      <c r="H10" s="23"/>
      <c r="I10" s="23"/>
      <c r="J10" s="24"/>
      <c r="K10" s="24"/>
    </row>
    <row r="11" spans="2:11" x14ac:dyDescent="0.2">
      <c r="B11" s="6" t="s">
        <v>43</v>
      </c>
      <c r="C11" s="41">
        <f>INDEX($H$3:$H$9,MATCH("〇",C$3:C$9,0))</f>
        <v>0.1021</v>
      </c>
      <c r="D11" s="41">
        <f>INDEX($H$3:$H$9,MATCH("〇",D$3:D$9,0))</f>
        <v>0.20419999999999999</v>
      </c>
      <c r="E11" s="41">
        <f>INDEX($H$3:$H$9,MATCH("〇",E$3:E$9,0))</f>
        <v>0.20419999999999999</v>
      </c>
      <c r="F11" s="41">
        <f>INDEX($H$3:$H$9,MATCH("〇",F$3:F$9,0))</f>
        <v>0.20419999999999999</v>
      </c>
      <c r="G11" s="25"/>
      <c r="H11" s="25"/>
      <c r="I11" s="25"/>
      <c r="J11" s="26"/>
      <c r="K11" s="26"/>
    </row>
    <row r="12" spans="2:11" x14ac:dyDescent="0.2">
      <c r="B12" s="6" t="s">
        <v>42</v>
      </c>
      <c r="C12" s="27">
        <f>INDEX($I$3:$I$9,MATCH("〇",C$3:C$9,0))</f>
        <v>97500</v>
      </c>
      <c r="D12" s="27">
        <f>INDEX($I$3:$I$9,MATCH("〇",D$3:D$9,0))</f>
        <v>427500</v>
      </c>
      <c r="E12" s="27">
        <f>INDEX($I$3:$I$9,MATCH("〇",E$3:E$9,0))</f>
        <v>427500</v>
      </c>
      <c r="F12" s="27">
        <f>INDEX($I$3:$I$9,MATCH("〇",F$3:F$9,0))</f>
        <v>427500</v>
      </c>
      <c r="G12" s="25"/>
      <c r="H12" s="25"/>
      <c r="I12" s="25"/>
      <c r="J12" s="26"/>
      <c r="K12" s="26"/>
    </row>
    <row r="13" spans="2:11" ht="13.8" thickBot="1" x14ac:dyDescent="0.25">
      <c r="B13" s="19" t="s">
        <v>44</v>
      </c>
      <c r="C13" s="30">
        <f>C10*C11-C12</f>
        <v>216968</v>
      </c>
      <c r="D13" s="30">
        <f>D10*D11-D12</f>
        <v>364796</v>
      </c>
      <c r="E13" s="30">
        <f t="shared" ref="E13:F13" si="2">E10*E11-E12</f>
        <v>536324</v>
      </c>
      <c r="F13" s="30">
        <f t="shared" si="2"/>
        <v>720104</v>
      </c>
      <c r="G13" s="28"/>
      <c r="H13" s="28"/>
      <c r="I13" s="28"/>
      <c r="J13" s="29"/>
      <c r="K13" s="29"/>
    </row>
    <row r="14" spans="2:11" ht="13.8" thickTop="1" x14ac:dyDescent="0.2"/>
    <row r="20" spans="2:2" x14ac:dyDescent="0.2">
      <c r="B20" s="2"/>
    </row>
    <row r="21" spans="2:2" x14ac:dyDescent="0.2">
      <c r="B21" s="2"/>
    </row>
    <row r="22" spans="2:2" x14ac:dyDescent="0.2">
      <c r="B22" s="2"/>
    </row>
  </sheetData>
  <phoneticPr fontId="4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2B17-CC86-436B-B34C-5486A00323A1}">
  <dimension ref="B2:K12"/>
  <sheetViews>
    <sheetView topLeftCell="B1" workbookViewId="0">
      <selection activeCell="E21" sqref="E21"/>
    </sheetView>
  </sheetViews>
  <sheetFormatPr defaultRowHeight="13.2" x14ac:dyDescent="0.2"/>
  <cols>
    <col min="1" max="1" width="8.88671875" style="1"/>
    <col min="2" max="2" width="36.5546875" style="1" customWidth="1"/>
    <col min="3" max="6" width="12.77734375" style="1" customWidth="1"/>
    <col min="7" max="7" width="13.6640625" style="1" customWidth="1"/>
    <col min="8" max="8" width="12.6640625" style="1" bestFit="1" customWidth="1"/>
    <col min="9" max="9" width="27.88671875" style="1" bestFit="1" customWidth="1"/>
    <col min="10" max="10" width="7.109375" style="1" bestFit="1" customWidth="1"/>
    <col min="11" max="11" width="11.77734375" style="2" bestFit="1" customWidth="1"/>
    <col min="12" max="12" width="6.109375" style="1" customWidth="1"/>
    <col min="13" max="16384" width="8.88671875" style="1"/>
  </cols>
  <sheetData>
    <row r="2" spans="2:11" ht="26.4" x14ac:dyDescent="0.2">
      <c r="B2" s="68" t="s">
        <v>24</v>
      </c>
      <c r="C2" s="68">
        <v>1</v>
      </c>
      <c r="D2" s="68">
        <v>2</v>
      </c>
      <c r="E2" s="68">
        <v>3</v>
      </c>
      <c r="F2" s="68">
        <v>4</v>
      </c>
      <c r="G2" s="68" t="s">
        <v>62</v>
      </c>
      <c r="H2" s="68" t="s">
        <v>63</v>
      </c>
      <c r="I2" s="69" t="s">
        <v>25</v>
      </c>
      <c r="J2" s="69" t="s">
        <v>26</v>
      </c>
      <c r="K2" s="70" t="s">
        <v>27</v>
      </c>
    </row>
    <row r="3" spans="2:11" x14ac:dyDescent="0.2">
      <c r="B3" s="50" t="s">
        <v>12</v>
      </c>
      <c r="C3" s="49" t="str">
        <f>IF(AND(C$9&gt;$G3,C$9&lt;$H3),"〇","")</f>
        <v/>
      </c>
      <c r="D3" s="49" t="str">
        <f t="shared" ref="D3:F7" si="0">IF(AND(D$9&gt;$G3,D$9&lt;$H3),"〇","")</f>
        <v/>
      </c>
      <c r="E3" s="49" t="str">
        <f t="shared" si="0"/>
        <v/>
      </c>
      <c r="F3" s="49" t="str">
        <f t="shared" si="0"/>
        <v/>
      </c>
      <c r="G3" s="57">
        <v>0</v>
      </c>
      <c r="H3" s="47">
        <v>1625000</v>
      </c>
      <c r="I3" s="10" t="s">
        <v>13</v>
      </c>
      <c r="J3" s="3">
        <v>0</v>
      </c>
      <c r="K3" s="4">
        <v>550000</v>
      </c>
    </row>
    <row r="4" spans="2:11" x14ac:dyDescent="0.2">
      <c r="B4" s="50" t="s">
        <v>20</v>
      </c>
      <c r="C4" s="49" t="str">
        <f t="shared" ref="C4:C7" si="1">IF(AND(C$9&gt;$G4,C$9&lt;$H4),"〇","")</f>
        <v/>
      </c>
      <c r="D4" s="49" t="str">
        <f t="shared" si="0"/>
        <v/>
      </c>
      <c r="E4" s="49" t="str">
        <f t="shared" si="0"/>
        <v/>
      </c>
      <c r="F4" s="49" t="str">
        <f t="shared" si="0"/>
        <v/>
      </c>
      <c r="G4" s="58">
        <v>1625001</v>
      </c>
      <c r="H4" s="48">
        <v>1800000</v>
      </c>
      <c r="I4" s="10" t="s">
        <v>14</v>
      </c>
      <c r="J4" s="3">
        <v>0.4</v>
      </c>
      <c r="K4" s="4">
        <v>-100000</v>
      </c>
    </row>
    <row r="5" spans="2:11" x14ac:dyDescent="0.2">
      <c r="B5" s="51" t="s">
        <v>21</v>
      </c>
      <c r="C5" s="49" t="str">
        <f t="shared" si="1"/>
        <v/>
      </c>
      <c r="D5" s="49" t="str">
        <f t="shared" si="0"/>
        <v/>
      </c>
      <c r="E5" s="49" t="str">
        <f t="shared" si="0"/>
        <v/>
      </c>
      <c r="F5" s="49" t="str">
        <f t="shared" si="0"/>
        <v/>
      </c>
      <c r="G5" s="59">
        <v>1800001</v>
      </c>
      <c r="H5" s="48">
        <v>3600000</v>
      </c>
      <c r="I5" s="10" t="s">
        <v>15</v>
      </c>
      <c r="J5" s="3">
        <v>0.3</v>
      </c>
      <c r="K5" s="4">
        <v>80000</v>
      </c>
    </row>
    <row r="6" spans="2:11" x14ac:dyDescent="0.2">
      <c r="B6" s="51" t="s">
        <v>22</v>
      </c>
      <c r="C6" s="49" t="str">
        <f t="shared" si="1"/>
        <v>〇</v>
      </c>
      <c r="D6" s="49" t="str">
        <f t="shared" si="0"/>
        <v>〇</v>
      </c>
      <c r="E6" s="49" t="str">
        <f t="shared" si="0"/>
        <v/>
      </c>
      <c r="F6" s="49" t="str">
        <f t="shared" si="0"/>
        <v/>
      </c>
      <c r="G6" s="59">
        <v>3600001</v>
      </c>
      <c r="H6" s="48">
        <v>6600000</v>
      </c>
      <c r="I6" s="10" t="s">
        <v>16</v>
      </c>
      <c r="J6" s="3">
        <v>0.2</v>
      </c>
      <c r="K6" s="4">
        <v>440000</v>
      </c>
    </row>
    <row r="7" spans="2:11" x14ac:dyDescent="0.2">
      <c r="B7" s="51" t="s">
        <v>23</v>
      </c>
      <c r="C7" s="49" t="str">
        <f t="shared" si="1"/>
        <v/>
      </c>
      <c r="D7" s="49" t="str">
        <f t="shared" si="0"/>
        <v/>
      </c>
      <c r="E7" s="49" t="str">
        <f t="shared" si="0"/>
        <v>〇</v>
      </c>
      <c r="F7" s="49" t="str">
        <f t="shared" si="0"/>
        <v>〇</v>
      </c>
      <c r="G7" s="59">
        <v>6600001</v>
      </c>
      <c r="H7" s="48">
        <v>8500000</v>
      </c>
      <c r="I7" s="10" t="s">
        <v>17</v>
      </c>
      <c r="J7" s="3">
        <v>0.1</v>
      </c>
      <c r="K7" s="4">
        <v>1100000</v>
      </c>
    </row>
    <row r="8" spans="2:11" ht="13.8" thickBot="1" x14ac:dyDescent="0.25">
      <c r="B8" s="62" t="s">
        <v>18</v>
      </c>
      <c r="C8" s="63" t="str">
        <f>IF(C$9&gt;$G8,"〇","")</f>
        <v/>
      </c>
      <c r="D8" s="63" t="str">
        <f t="shared" ref="D8:F8" si="2">IF(D$9&gt;$G8,"〇","")</f>
        <v/>
      </c>
      <c r="E8" s="63" t="str">
        <f t="shared" si="2"/>
        <v/>
      </c>
      <c r="F8" s="63" t="str">
        <f t="shared" si="2"/>
        <v/>
      </c>
      <c r="G8" s="59">
        <v>8500001</v>
      </c>
      <c r="H8" s="11"/>
      <c r="I8" s="10" t="s">
        <v>19</v>
      </c>
      <c r="J8" s="3">
        <v>0</v>
      </c>
      <c r="K8" s="4">
        <v>1950000</v>
      </c>
    </row>
    <row r="9" spans="2:11" ht="13.8" thickTop="1" x14ac:dyDescent="0.2">
      <c r="B9" s="60" t="s">
        <v>64</v>
      </c>
      <c r="C9" s="61">
        <f>HLOOKUP(C2,シミュレータ!$C$9:$F$10,2,0)</f>
        <v>5000000</v>
      </c>
      <c r="D9" s="61">
        <f>HLOOKUP(D2,シミュレータ!$C$9:$F$10,2,0)</f>
        <v>6000000</v>
      </c>
      <c r="E9" s="61">
        <f>HLOOKUP(E2,シミュレータ!$C$9:$F$10,2,0)</f>
        <v>7000000</v>
      </c>
      <c r="F9" s="61">
        <f>HLOOKUP(F2,シミュレータ!$C$9:$F$10,2,0)</f>
        <v>8000000</v>
      </c>
    </row>
    <row r="10" spans="2:11" x14ac:dyDescent="0.2">
      <c r="B10" s="51" t="s">
        <v>65</v>
      </c>
      <c r="C10" s="56">
        <f>INDEX($J$3:$J$8,MATCH("〇",C$3:C$8,0))</f>
        <v>0.2</v>
      </c>
      <c r="D10" s="56">
        <f t="shared" ref="D10:F10" si="3">INDEX($J$3:$J$8,MATCH("〇",D$3:D$8,0))</f>
        <v>0.2</v>
      </c>
      <c r="E10" s="56">
        <f t="shared" si="3"/>
        <v>0.1</v>
      </c>
      <c r="F10" s="56">
        <f t="shared" si="3"/>
        <v>0.1</v>
      </c>
    </row>
    <row r="11" spans="2:11" x14ac:dyDescent="0.2">
      <c r="B11" s="51" t="s">
        <v>66</v>
      </c>
      <c r="C11" s="27">
        <f>INDEX($K$3:$K$8,MATCH("〇",C$3:C$8,0))</f>
        <v>440000</v>
      </c>
      <c r="D11" s="27">
        <f t="shared" ref="D11:F11" si="4">INDEX($K$3:$K$8,MATCH("〇",D$3:D$8,0))</f>
        <v>440000</v>
      </c>
      <c r="E11" s="27">
        <f t="shared" si="4"/>
        <v>1100000</v>
      </c>
      <c r="F11" s="27">
        <f t="shared" si="4"/>
        <v>1100000</v>
      </c>
    </row>
    <row r="12" spans="2:11" x14ac:dyDescent="0.2">
      <c r="B12" s="51" t="s">
        <v>67</v>
      </c>
      <c r="C12" s="27">
        <f>C9*C10+C11</f>
        <v>1440000</v>
      </c>
      <c r="D12" s="27">
        <f t="shared" ref="D12:F12" si="5">D9*D10+D11</f>
        <v>1640000</v>
      </c>
      <c r="E12" s="27">
        <f t="shared" si="5"/>
        <v>1800000</v>
      </c>
      <c r="F12" s="27">
        <f t="shared" si="5"/>
        <v>1900000</v>
      </c>
    </row>
  </sheetData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B930-A1A6-414C-B169-8F2446A2D99B}">
  <dimension ref="B1:D3"/>
  <sheetViews>
    <sheetView workbookViewId="0">
      <selection activeCell="G16" sqref="G16"/>
    </sheetView>
  </sheetViews>
  <sheetFormatPr defaultRowHeight="13.2" x14ac:dyDescent="0.2"/>
  <cols>
    <col min="1" max="16384" width="8.88671875" style="1"/>
  </cols>
  <sheetData>
    <row r="1" spans="2:4" x14ac:dyDescent="0.2">
      <c r="B1" s="3"/>
      <c r="C1" s="52" t="s">
        <v>49</v>
      </c>
      <c r="D1" s="52" t="s">
        <v>50</v>
      </c>
    </row>
    <row r="2" spans="2:4" x14ac:dyDescent="0.2">
      <c r="B2" s="3" t="s">
        <v>51</v>
      </c>
      <c r="C2" s="53">
        <v>0.15315000000000001</v>
      </c>
      <c r="D2" s="53">
        <v>0.30630000000000002</v>
      </c>
    </row>
    <row r="3" spans="2:4" x14ac:dyDescent="0.2">
      <c r="B3" s="3" t="s">
        <v>52</v>
      </c>
      <c r="C3" s="8">
        <v>0.05</v>
      </c>
      <c r="D3" s="54">
        <v>0.09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シミュレータ</vt:lpstr>
      <vt:lpstr>所得税</vt:lpstr>
      <vt:lpstr>給与控除</vt:lpstr>
      <vt:lpstr>テーブル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nobuhiro orito</dc:creator>
  <cp:lastModifiedBy>nobuhiro orito</cp:lastModifiedBy>
  <dcterms:created xsi:type="dcterms:W3CDTF">2021-02-08T02:17:34Z</dcterms:created>
  <dcterms:modified xsi:type="dcterms:W3CDTF">2022-12-03T20:08:23Z</dcterms:modified>
</cp:coreProperties>
</file>